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zer\Desktop\"/>
    </mc:Choice>
  </mc:AlternateContent>
  <xr:revisionPtr revIDLastSave="0" documentId="13_ncr:1_{60B4E8E8-F6E8-4B76-9566-502962F97965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Аренда пространтсв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34" i="1"/>
  <c r="H12" i="1"/>
  <c r="H3" i="1" l="1"/>
  <c r="H8" i="1"/>
  <c r="H14" i="1"/>
  <c r="H30" i="1"/>
  <c r="H19" i="1"/>
  <c r="H23" i="1" s="1"/>
  <c r="H26" i="1"/>
  <c r="H16" i="1" l="1"/>
  <c r="H36" i="1"/>
  <c r="H37" i="1" l="1"/>
  <c r="H38" i="1" s="1"/>
  <c r="H39" i="1" s="1"/>
  <c r="G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19" authorId="0" shapeId="0" xr:uid="{3D8CD797-B34F-4325-B846-1732B9193259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 учетом оборудования</t>
        </r>
      </text>
    </comment>
    <comment ref="F20" authorId="0" shapeId="0" xr:uid="{376888AF-BD08-4F75-91C0-395F99F816E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С учетом оборудования</t>
        </r>
      </text>
    </comment>
  </commentList>
</comments>
</file>

<file path=xl/sharedStrings.xml><?xml version="1.0" encoding="utf-8"?>
<sst xmlns="http://schemas.openxmlformats.org/spreadsheetml/2006/main" count="81" uniqueCount="43">
  <si>
    <t>кв.м.</t>
  </si>
  <si>
    <t>Итого</t>
  </si>
  <si>
    <t>Основное здание</t>
  </si>
  <si>
    <t>Привязка к схеме:</t>
  </si>
  <si>
    <t>Обозначение помещения:</t>
  </si>
  <si>
    <t>Лаунж зона</t>
  </si>
  <si>
    <t>Этаж:</t>
  </si>
  <si>
    <t>Первый этаж</t>
  </si>
  <si>
    <t>Второй этаж</t>
  </si>
  <si>
    <t>Итого без НДС:</t>
  </si>
  <si>
    <t>Итого без НДС</t>
  </si>
  <si>
    <t>НДС 22%</t>
  </si>
  <si>
    <t>К оплате:</t>
  </si>
  <si>
    <t>Аренда внутренней территории</t>
  </si>
  <si>
    <t>Парковочное пространство на территории</t>
  </si>
  <si>
    <t xml:space="preserve"> </t>
  </si>
  <si>
    <t>Стоимость кв.м. за час аренды:</t>
  </si>
  <si>
    <t>Часов аренды:</t>
  </si>
  <si>
    <t>Стоимость парковочного места в час</t>
  </si>
  <si>
    <t>Доступных парковочных мест</t>
  </si>
  <si>
    <t>Арендуемое кол-во парковочных мест</t>
  </si>
  <si>
    <t>Заполняются только ячейки выделенные красным цветом</t>
  </si>
  <si>
    <t>Центральный зал</t>
  </si>
  <si>
    <t>Оранжевый коридор</t>
  </si>
  <si>
    <t>Зона гардероба</t>
  </si>
  <si>
    <t>Туалеты М</t>
  </si>
  <si>
    <t>Туалеты Ж</t>
  </si>
  <si>
    <t>Малый конференец зал</t>
  </si>
  <si>
    <t>Подсобное помещение</t>
  </si>
  <si>
    <t>Туалеты М и Ж + Гардероб</t>
  </si>
  <si>
    <t>Зона основной экспозиции</t>
  </si>
  <si>
    <t>Зона советской раздевалки</t>
  </si>
  <si>
    <t>Зона выдачи детейлинга</t>
  </si>
  <si>
    <t>Аренда Тест-трек</t>
  </si>
  <si>
    <t>Стоимость кв.м. за час аренды</t>
  </si>
  <si>
    <t>Часов аренды</t>
  </si>
  <si>
    <t>Тест-трек</t>
  </si>
  <si>
    <t>Кафе</t>
  </si>
  <si>
    <t>Кухня</t>
  </si>
  <si>
    <t>Туалеты М и Ж</t>
  </si>
  <si>
    <t>Второе здание</t>
  </si>
  <si>
    <t xml:space="preserve">Внутреняя уличная территория </t>
  </si>
  <si>
    <t>Парковка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</si>
</sst>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u/>
      <sz val="11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0" fontId="0" fillId="0" borderId="0" xfId="0" applyFont="1" applyBorder="1" applyAlignment="1"/>
    <xf numFmtId="44" fontId="2" fillId="0" borderId="1" xfId="1" applyFont="1" applyBorder="1" applyAlignment="1">
      <alignment horizontal="center" vertical="center"/>
    </xf>
    <xf numFmtId="9" fontId="0" fillId="0" borderId="0" xfId="2" applyFont="1"/>
    <xf numFmtId="44" fontId="2" fillId="0" borderId="0" xfId="1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1" fillId="0" borderId="0" xfId="0" applyFont="1" applyProtection="1">
      <protection locked="0"/>
    </xf>
    <xf numFmtId="44" fontId="0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44" fontId="0" fillId="0" borderId="5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23091</xdr:rowOff>
    </xdr:from>
    <xdr:to>
      <xdr:col>7</xdr:col>
      <xdr:colOff>2375706</xdr:colOff>
      <xdr:row>74</xdr:row>
      <xdr:rowOff>80818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F1E4C2B-9266-4419-953C-7DB52A944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21818"/>
          <a:ext cx="12316342" cy="63384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34636</xdr:rowOff>
    </xdr:from>
    <xdr:to>
      <xdr:col>7</xdr:col>
      <xdr:colOff>2377668</xdr:colOff>
      <xdr:row>105</xdr:row>
      <xdr:rowOff>126999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E6AF0C9-682D-496C-87E9-DAC7D0514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83545"/>
          <a:ext cx="12318304" cy="5449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"/>
  <sheetViews>
    <sheetView tabSelected="1" topLeftCell="A22" zoomScale="85" zoomScaleNormal="85" workbookViewId="0">
      <selection activeCell="L23" sqref="L23"/>
    </sheetView>
  </sheetViews>
  <sheetFormatPr defaultRowHeight="14.5" x14ac:dyDescent="0.35"/>
  <cols>
    <col min="1" max="1" width="9.26953125" customWidth="1"/>
    <col min="2" max="2" width="17.453125" style="2" bestFit="1" customWidth="1"/>
    <col min="3" max="3" width="25.81640625" style="1" customWidth="1"/>
    <col min="4" max="4" width="33.7265625" style="1" bestFit="1" customWidth="1"/>
    <col min="5" max="5" width="7.36328125" bestFit="1" customWidth="1"/>
    <col min="6" max="6" width="31" style="2" bestFit="1" customWidth="1"/>
    <col min="7" max="7" width="17.54296875" style="15" bestFit="1" customWidth="1"/>
    <col min="8" max="8" width="34.08984375" bestFit="1" customWidth="1"/>
    <col min="22" max="22" width="11.81640625" bestFit="1" customWidth="1"/>
  </cols>
  <sheetData>
    <row r="1" spans="1:8" x14ac:dyDescent="0.35">
      <c r="A1" s="22" t="s">
        <v>21</v>
      </c>
      <c r="B1" s="22"/>
      <c r="C1" s="22"/>
      <c r="D1" s="22"/>
      <c r="E1" s="22"/>
      <c r="F1" s="22"/>
      <c r="G1" s="22"/>
      <c r="H1" s="22"/>
    </row>
    <row r="2" spans="1:8" ht="25.25" customHeight="1" x14ac:dyDescent="0.35">
      <c r="A2" s="26" t="s">
        <v>2</v>
      </c>
      <c r="B2" s="5" t="s">
        <v>3</v>
      </c>
      <c r="C2" s="19" t="s">
        <v>6</v>
      </c>
      <c r="D2" s="19" t="s">
        <v>4</v>
      </c>
      <c r="E2" s="19" t="s">
        <v>0</v>
      </c>
      <c r="F2" s="3" t="s">
        <v>16</v>
      </c>
      <c r="G2" s="13" t="s">
        <v>17</v>
      </c>
      <c r="H2" s="3" t="s">
        <v>9</v>
      </c>
    </row>
    <row r="3" spans="1:8" ht="25.25" customHeight="1" x14ac:dyDescent="0.35">
      <c r="A3" s="26"/>
      <c r="B3" s="6">
        <v>1</v>
      </c>
      <c r="C3" s="6" t="s">
        <v>7</v>
      </c>
      <c r="D3" s="6" t="s">
        <v>22</v>
      </c>
      <c r="E3" s="6">
        <v>923.4</v>
      </c>
      <c r="F3" s="6">
        <v>25</v>
      </c>
      <c r="G3" s="28">
        <v>5</v>
      </c>
      <c r="H3" s="31">
        <f>IFERROR((G3*F3*E3)+(G3*F4*E4)+(G3*F5*E5)+(G3*F6*E6)+(G3*F7*E7),0)</f>
        <v>126225</v>
      </c>
    </row>
    <row r="4" spans="1:8" ht="25.25" customHeight="1" x14ac:dyDescent="0.35">
      <c r="A4" s="26"/>
      <c r="B4" s="6">
        <v>2</v>
      </c>
      <c r="C4" s="6" t="s">
        <v>7</v>
      </c>
      <c r="D4" s="6" t="s">
        <v>23</v>
      </c>
      <c r="E4" s="6">
        <v>52.5</v>
      </c>
      <c r="F4" s="6">
        <v>10</v>
      </c>
      <c r="G4" s="29"/>
      <c r="H4" s="32"/>
    </row>
    <row r="5" spans="1:8" ht="25.25" customHeight="1" x14ac:dyDescent="0.35">
      <c r="A5" s="26"/>
      <c r="B5" s="6">
        <v>3</v>
      </c>
      <c r="C5" s="6" t="s">
        <v>7</v>
      </c>
      <c r="D5" s="6" t="s">
        <v>24</v>
      </c>
      <c r="E5" s="6">
        <v>129.19999999999999</v>
      </c>
      <c r="F5" s="6">
        <v>10</v>
      </c>
      <c r="G5" s="29"/>
      <c r="H5" s="32"/>
    </row>
    <row r="6" spans="1:8" ht="25.25" customHeight="1" x14ac:dyDescent="0.35">
      <c r="A6" s="26"/>
      <c r="B6" s="6">
        <v>4</v>
      </c>
      <c r="C6" s="6" t="s">
        <v>7</v>
      </c>
      <c r="D6" s="6" t="s">
        <v>25</v>
      </c>
      <c r="E6" s="6">
        <v>8.6</v>
      </c>
      <c r="F6" s="6">
        <v>10</v>
      </c>
      <c r="G6" s="29"/>
      <c r="H6" s="32"/>
    </row>
    <row r="7" spans="1:8" ht="25.25" customHeight="1" x14ac:dyDescent="0.35">
      <c r="A7" s="26"/>
      <c r="B7" s="6">
        <v>5</v>
      </c>
      <c r="C7" s="6" t="s">
        <v>7</v>
      </c>
      <c r="D7" s="6" t="s">
        <v>26</v>
      </c>
      <c r="E7" s="6">
        <v>25.7</v>
      </c>
      <c r="F7" s="6">
        <v>10</v>
      </c>
      <c r="G7" s="30"/>
      <c r="H7" s="33"/>
    </row>
    <row r="8" spans="1:8" ht="25.25" customHeight="1" x14ac:dyDescent="0.35">
      <c r="A8" s="26"/>
      <c r="B8" s="6">
        <v>6</v>
      </c>
      <c r="C8" s="6" t="s">
        <v>8</v>
      </c>
      <c r="D8" s="6" t="s">
        <v>5</v>
      </c>
      <c r="E8" s="6">
        <v>90.3</v>
      </c>
      <c r="F8" s="6">
        <v>20</v>
      </c>
      <c r="G8" s="28">
        <v>5</v>
      </c>
      <c r="H8" s="31">
        <f>IFERROR((G8*F9*E9)+(G8*F10*E10)+(G8*F11*E11)+(G8*F8*E8),0)</f>
        <v>31744</v>
      </c>
    </row>
    <row r="9" spans="1:8" ht="25.25" customHeight="1" x14ac:dyDescent="0.35">
      <c r="A9" s="26"/>
      <c r="B9" s="6">
        <v>7</v>
      </c>
      <c r="C9" s="6" t="s">
        <v>8</v>
      </c>
      <c r="D9" s="6" t="s">
        <v>27</v>
      </c>
      <c r="E9" s="6">
        <v>174.8</v>
      </c>
      <c r="F9" s="6">
        <v>25</v>
      </c>
      <c r="G9" s="29"/>
      <c r="H9" s="32"/>
    </row>
    <row r="10" spans="1:8" ht="25.25" customHeight="1" x14ac:dyDescent="0.35">
      <c r="A10" s="26"/>
      <c r="B10" s="6">
        <v>8</v>
      </c>
      <c r="C10" s="6" t="s">
        <v>8</v>
      </c>
      <c r="D10" s="6" t="s">
        <v>28</v>
      </c>
      <c r="E10" s="6">
        <v>10.8</v>
      </c>
      <c r="F10" s="6">
        <v>10</v>
      </c>
      <c r="G10" s="29"/>
      <c r="H10" s="32"/>
    </row>
    <row r="11" spans="1:8" ht="25.25" customHeight="1" x14ac:dyDescent="0.35">
      <c r="A11" s="26"/>
      <c r="B11" s="6">
        <v>9</v>
      </c>
      <c r="C11" s="6" t="s">
        <v>8</v>
      </c>
      <c r="D11" s="6" t="s">
        <v>29</v>
      </c>
      <c r="E11" s="6">
        <v>6.48</v>
      </c>
      <c r="F11" s="6">
        <v>10</v>
      </c>
      <c r="G11" s="30"/>
      <c r="H11" s="33"/>
    </row>
    <row r="12" spans="1:8" x14ac:dyDescent="0.35">
      <c r="A12" s="26"/>
      <c r="B12" s="6">
        <v>10</v>
      </c>
      <c r="C12" s="6" t="s">
        <v>7</v>
      </c>
      <c r="D12" s="6" t="s">
        <v>30</v>
      </c>
      <c r="E12" s="6">
        <v>1089.9000000000001</v>
      </c>
      <c r="F12" s="6">
        <v>20</v>
      </c>
      <c r="G12" s="27">
        <v>5</v>
      </c>
      <c r="H12" s="34">
        <f>IFERROR((G12*F12*E12)+(G12*F13*E13),0)</f>
        <v>110860.00000000001</v>
      </c>
    </row>
    <row r="13" spans="1:8" x14ac:dyDescent="0.35">
      <c r="A13" s="26"/>
      <c r="B13" s="6">
        <v>11</v>
      </c>
      <c r="C13" s="6" t="s">
        <v>7</v>
      </c>
      <c r="D13" s="6" t="s">
        <v>31</v>
      </c>
      <c r="E13" s="6">
        <v>18.7</v>
      </c>
      <c r="F13" s="6">
        <v>20</v>
      </c>
      <c r="G13" s="27"/>
      <c r="H13" s="34"/>
    </row>
    <row r="14" spans="1:8" x14ac:dyDescent="0.35">
      <c r="A14" s="26"/>
      <c r="B14" s="6">
        <v>12</v>
      </c>
      <c r="C14" s="6" t="s">
        <v>7</v>
      </c>
      <c r="D14" s="6" t="s">
        <v>32</v>
      </c>
      <c r="E14" s="6">
        <v>184.2</v>
      </c>
      <c r="F14" s="6">
        <v>25</v>
      </c>
      <c r="G14" s="20">
        <v>5</v>
      </c>
      <c r="H14" s="18">
        <f>IFERROR(G14*F14*E14,0)</f>
        <v>23025</v>
      </c>
    </row>
    <row r="15" spans="1:8" x14ac:dyDescent="0.35">
      <c r="A15" s="2"/>
      <c r="C15" s="2"/>
      <c r="D15" s="2"/>
      <c r="E15" s="2"/>
      <c r="G15" s="21"/>
      <c r="H15" s="2"/>
    </row>
    <row r="16" spans="1:8" x14ac:dyDescent="0.35">
      <c r="A16" s="2"/>
      <c r="C16" s="2"/>
      <c r="D16" s="2"/>
      <c r="E16" s="2"/>
      <c r="G16" s="14" t="s">
        <v>1</v>
      </c>
      <c r="H16" s="12">
        <f>SUM(H3:H14)</f>
        <v>291854</v>
      </c>
    </row>
    <row r="17" spans="1:22" x14ac:dyDescent="0.35">
      <c r="A17" s="2"/>
      <c r="C17" s="2"/>
      <c r="D17" s="2"/>
      <c r="E17" s="2"/>
      <c r="G17" s="21"/>
      <c r="H17" s="2"/>
    </row>
    <row r="18" spans="1:22" ht="14.5" customHeight="1" x14ac:dyDescent="0.35">
      <c r="A18" s="26" t="s">
        <v>40</v>
      </c>
      <c r="B18" s="19" t="s">
        <v>3</v>
      </c>
      <c r="C18" s="19" t="s">
        <v>6</v>
      </c>
      <c r="D18" s="19" t="s">
        <v>4</v>
      </c>
      <c r="E18" s="19" t="s">
        <v>0</v>
      </c>
      <c r="F18" s="19" t="s">
        <v>34</v>
      </c>
      <c r="G18" s="19" t="s">
        <v>35</v>
      </c>
      <c r="H18" s="19" t="s">
        <v>9</v>
      </c>
      <c r="K18" t="s">
        <v>15</v>
      </c>
    </row>
    <row r="19" spans="1:22" ht="14.5" customHeight="1" x14ac:dyDescent="0.35">
      <c r="A19" s="26"/>
      <c r="B19" s="6">
        <v>4</v>
      </c>
      <c r="C19" s="6" t="s">
        <v>8</v>
      </c>
      <c r="D19" s="6" t="s">
        <v>38</v>
      </c>
      <c r="E19" s="6">
        <v>41.4</v>
      </c>
      <c r="F19" s="6">
        <v>200</v>
      </c>
      <c r="G19" s="20">
        <v>5</v>
      </c>
      <c r="H19" s="18">
        <f>IFERROR(G19*F19*E19,0)</f>
        <v>41400</v>
      </c>
    </row>
    <row r="20" spans="1:22" x14ac:dyDescent="0.35">
      <c r="A20" s="26"/>
      <c r="B20" s="6">
        <v>3</v>
      </c>
      <c r="C20" s="6" t="s">
        <v>8</v>
      </c>
      <c r="D20" s="6" t="s">
        <v>37</v>
      </c>
      <c r="E20" s="6">
        <v>210.9</v>
      </c>
      <c r="F20" s="6">
        <v>50</v>
      </c>
      <c r="G20" s="28">
        <v>5</v>
      </c>
      <c r="H20" s="34">
        <f>IFERROR((G20*F20*E20)+(G20*F21*E21),0)</f>
        <v>53105</v>
      </c>
    </row>
    <row r="21" spans="1:22" x14ac:dyDescent="0.35">
      <c r="A21" s="26"/>
      <c r="B21" s="6">
        <v>6</v>
      </c>
      <c r="C21" s="6" t="s">
        <v>8</v>
      </c>
      <c r="D21" s="6" t="s">
        <v>39</v>
      </c>
      <c r="E21" s="6">
        <v>7.6</v>
      </c>
      <c r="F21" s="6">
        <v>10</v>
      </c>
      <c r="G21" s="30"/>
      <c r="H21" s="34"/>
    </row>
    <row r="22" spans="1:22" x14ac:dyDescent="0.35">
      <c r="A22" s="2"/>
      <c r="C22" s="2"/>
      <c r="D22" s="2"/>
      <c r="E22" s="2"/>
      <c r="G22" s="21"/>
      <c r="H22" s="2"/>
      <c r="Q22" s="2"/>
      <c r="R22" s="1"/>
      <c r="S22" s="1"/>
      <c r="U22" s="2"/>
      <c r="V22" s="15"/>
    </row>
    <row r="23" spans="1:22" x14ac:dyDescent="0.35">
      <c r="A23" s="2"/>
      <c r="C23" s="2"/>
      <c r="D23" s="2"/>
      <c r="E23" s="2"/>
      <c r="G23" s="14" t="s">
        <v>1</v>
      </c>
      <c r="H23" s="12">
        <f>SUM(H19:H21)</f>
        <v>94505</v>
      </c>
      <c r="Q23" s="2"/>
    </row>
    <row r="24" spans="1:22" x14ac:dyDescent="0.35">
      <c r="A24" s="2"/>
      <c r="C24" s="2"/>
      <c r="D24" s="2"/>
      <c r="E24" s="2"/>
      <c r="G24" s="21"/>
      <c r="H24" s="2"/>
      <c r="R24" s="2"/>
      <c r="S24" s="1"/>
      <c r="T24" s="1"/>
      <c r="V24" s="2"/>
    </row>
    <row r="25" spans="1:22" ht="33.5" customHeight="1" x14ac:dyDescent="0.35">
      <c r="A25" s="26" t="s">
        <v>33</v>
      </c>
      <c r="B25" s="19" t="s">
        <v>3</v>
      </c>
      <c r="C25" s="19" t="s">
        <v>6</v>
      </c>
      <c r="D25" s="19" t="s">
        <v>4</v>
      </c>
      <c r="E25" s="19" t="s">
        <v>0</v>
      </c>
      <c r="F25" s="19" t="s">
        <v>34</v>
      </c>
      <c r="G25" s="19" t="s">
        <v>35</v>
      </c>
      <c r="H25" s="19" t="s">
        <v>9</v>
      </c>
    </row>
    <row r="26" spans="1:22" ht="35.5" customHeight="1" x14ac:dyDescent="0.35">
      <c r="A26" s="26"/>
      <c r="B26" s="6">
        <v>1</v>
      </c>
      <c r="C26" s="6" t="s">
        <v>7</v>
      </c>
      <c r="D26" s="6" t="s">
        <v>36</v>
      </c>
      <c r="E26" s="6">
        <v>4548</v>
      </c>
      <c r="F26" s="4">
        <v>6</v>
      </c>
      <c r="G26" s="20">
        <v>5</v>
      </c>
      <c r="H26" s="18">
        <f>IFERROR(G26*F26*E26,0)</f>
        <v>136440</v>
      </c>
    </row>
    <row r="27" spans="1:22" x14ac:dyDescent="0.35">
      <c r="A27" s="2"/>
      <c r="C27" s="2"/>
      <c r="D27" s="2"/>
      <c r="E27" s="2"/>
      <c r="G27" s="21"/>
      <c r="H27" s="2"/>
    </row>
    <row r="28" spans="1:22" x14ac:dyDescent="0.35">
      <c r="A28" s="2"/>
      <c r="C28" s="2"/>
      <c r="D28" s="2"/>
      <c r="E28" s="2"/>
      <c r="G28" s="21"/>
      <c r="H28" s="2"/>
      <c r="P28" s="2"/>
      <c r="Q28" s="1"/>
    </row>
    <row r="29" spans="1:22" ht="36.5" customHeight="1" x14ac:dyDescent="0.35">
      <c r="A29" s="26" t="s">
        <v>13</v>
      </c>
      <c r="B29" s="19" t="s">
        <v>3</v>
      </c>
      <c r="C29" s="19" t="s">
        <v>6</v>
      </c>
      <c r="D29" s="19" t="s">
        <v>4</v>
      </c>
      <c r="E29" s="19" t="s">
        <v>0</v>
      </c>
      <c r="F29" s="19" t="s">
        <v>34</v>
      </c>
      <c r="G29" s="19" t="s">
        <v>35</v>
      </c>
      <c r="H29" s="19" t="s">
        <v>9</v>
      </c>
    </row>
    <row r="30" spans="1:22" ht="38" customHeight="1" x14ac:dyDescent="0.35">
      <c r="A30" s="26"/>
      <c r="B30" s="6">
        <v>1</v>
      </c>
      <c r="C30" s="6" t="s">
        <v>7</v>
      </c>
      <c r="D30" s="6" t="s">
        <v>41</v>
      </c>
      <c r="E30" s="6">
        <v>4653</v>
      </c>
      <c r="F30" s="6">
        <v>6</v>
      </c>
      <c r="G30" s="20">
        <v>5</v>
      </c>
      <c r="H30" s="18">
        <f>G30*F30*E30</f>
        <v>139590</v>
      </c>
    </row>
    <row r="31" spans="1:22" x14ac:dyDescent="0.35">
      <c r="A31" s="2"/>
      <c r="C31" s="2"/>
      <c r="D31" s="2"/>
      <c r="E31" s="2"/>
      <c r="G31" s="21"/>
      <c r="H31" s="2"/>
    </row>
    <row r="32" spans="1:22" x14ac:dyDescent="0.35">
      <c r="A32" s="2"/>
      <c r="C32" s="2"/>
      <c r="D32" s="2"/>
      <c r="E32" s="2"/>
      <c r="G32" s="21"/>
      <c r="H32" s="2"/>
    </row>
    <row r="33" spans="1:8" ht="29" x14ac:dyDescent="0.35">
      <c r="A33" s="26" t="s">
        <v>42</v>
      </c>
      <c r="B33" s="5" t="s">
        <v>4</v>
      </c>
      <c r="C33" s="5" t="s">
        <v>19</v>
      </c>
      <c r="D33" s="3" t="s">
        <v>18</v>
      </c>
      <c r="E33" s="23" t="s">
        <v>20</v>
      </c>
      <c r="F33" s="23"/>
      <c r="G33" s="13" t="s">
        <v>17</v>
      </c>
      <c r="H33" s="3" t="s">
        <v>9</v>
      </c>
    </row>
    <row r="34" spans="1:8" ht="43.5" x14ac:dyDescent="0.35">
      <c r="A34" s="26"/>
      <c r="B34" s="4" t="s">
        <v>14</v>
      </c>
      <c r="C34" s="6">
        <v>100</v>
      </c>
      <c r="D34" s="6">
        <v>40</v>
      </c>
      <c r="E34" s="24">
        <v>20</v>
      </c>
      <c r="F34" s="25"/>
      <c r="G34" s="20">
        <v>5</v>
      </c>
      <c r="H34" s="10">
        <f>IF(E34&gt;C34,"Превышен лимит парковочных мест",IFERROR(D34*E34*G34,""))</f>
        <v>4000</v>
      </c>
    </row>
    <row r="36" spans="1:8" x14ac:dyDescent="0.35">
      <c r="G36" s="15" t="str">
        <f>IF(OR(H36=10%,H36=15%,H36=20%),"Скидка","")</f>
        <v>Скидка</v>
      </c>
      <c r="H36" s="11">
        <f>IF(AND(H16+H23+H26+H30&gt;=200000,H16+H23+H26+H30&lt;=300000),5%,IF(AND(H16+H23+H26+H30&gt;=300001,H16+H23+H26+H30&lt;=450000),10%,IF(AND(H16+H23+H26+H30&gt;=450001,H16+H23+H26+H30&lt;=700000),15%,IF(H16+H23+H26+H30&gt;=700001,20%,""))))</f>
        <v>0.15</v>
      </c>
    </row>
    <row r="37" spans="1:8" x14ac:dyDescent="0.35">
      <c r="G37" s="16" t="s">
        <v>10</v>
      </c>
      <c r="H37" s="7">
        <f>IF(H36&lt;&gt;"",(IF(E34&gt;D34,H16+H23+H26+H30,H34+H16+H23+H26+H30))*(1-H36),IF(E34&gt;D34,H16+H23+H26+H30,H34+H16+H23+H26+H30))</f>
        <v>566430.65</v>
      </c>
    </row>
    <row r="38" spans="1:8" x14ac:dyDescent="0.35">
      <c r="G38" s="16" t="s">
        <v>11</v>
      </c>
      <c r="H38" s="7">
        <f>H37*0.22</f>
        <v>124614.743</v>
      </c>
    </row>
    <row r="39" spans="1:8" x14ac:dyDescent="0.35">
      <c r="G39" s="17" t="s">
        <v>12</v>
      </c>
      <c r="H39" s="8">
        <f>H38+H37</f>
        <v>691045.39300000004</v>
      </c>
    </row>
    <row r="40" spans="1:8" x14ac:dyDescent="0.35">
      <c r="F40" s="9"/>
    </row>
  </sheetData>
  <sheetProtection formatCells="0" formatColumns="0" formatRows="0" insertColumns="0" insertRows="0" insertHyperlinks="0" deleteColumns="0" deleteRows="0" sort="0" autoFilter="0" pivotTables="0"/>
  <mergeCells count="16">
    <mergeCell ref="A1:H1"/>
    <mergeCell ref="E33:F33"/>
    <mergeCell ref="E34:F34"/>
    <mergeCell ref="A33:A34"/>
    <mergeCell ref="A2:A14"/>
    <mergeCell ref="G12:G13"/>
    <mergeCell ref="G3:G7"/>
    <mergeCell ref="H3:H7"/>
    <mergeCell ref="G8:G11"/>
    <mergeCell ref="H8:H11"/>
    <mergeCell ref="A29:A30"/>
    <mergeCell ref="H12:H13"/>
    <mergeCell ref="A25:A26"/>
    <mergeCell ref="A18:A21"/>
    <mergeCell ref="G20:G21"/>
    <mergeCell ref="H20:H21"/>
  </mergeCells>
  <pageMargins left="0.7" right="0.7" top="0.75" bottom="0.75" header="0.3" footer="0.3"/>
  <pageSetup paperSize="9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Аренда пространтсва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Лобанов Сергей</dc:creator>
  <cp:lastModifiedBy>Иван Попов</cp:lastModifiedBy>
  <dcterms:created xsi:type="dcterms:W3CDTF">2026-03-19T09:17:36Z</dcterms:created>
  <dcterms:modified xsi:type="dcterms:W3CDTF">2026-04-22T18:01:46Z</dcterms:modified>
</cp:coreProperties>
</file>